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<sst xmlns="http://schemas.openxmlformats.org/spreadsheetml/2006/main" count="168" uniqueCount="113">
  <si>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</si>
  <si>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</si>
  <si>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</si>
  <si>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</si>
  <si>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</si>
  <si>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</si>
  <si>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</si>
  <si>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</si>
  <si>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</si>
  <si>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</si>
  <si>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</si>
  <si>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</si>
  <si>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</si>
  <si>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</si>
  <si>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</si>
  <si>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</si>
  <si>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</si>
  <si>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</si>
  <si>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</si>
  <si>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</si>
  <si>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</si>
  <si>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</si>
  <si>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</si>
  <si>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</si>
  <si>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</si>
  <si>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</si>
  <si>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</si>
  <si>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</si>
  <si>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</si>
  <si>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</si>
  <si>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</si>
  <si>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</si>
  <si>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</si>
  <si>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</si>
  <si>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</si>
  <si>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</si>
  <si>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</si>
  <si>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</si>
  <si>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</si>
  <si>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</si>
  <si>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</si>
  <si>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</si>
  <si>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</si>
  <si>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</si>
  <si>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</si>
  <si>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</si>
  <si>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</si>
  <si>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</si>
  <si>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</si>
  <si>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</si>
  <si>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</si>
  <si>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</si>
  <si>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</si>
  <si>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</si>
  <si>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</si>
  <si>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</si>
  <si>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</si>
  <si>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</si>
  <si>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</si>
  <si>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</si>
  <si>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</si>
  <si>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</si>
  <si>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</si>
  <si>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</si>
  <si>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</si>
  <si>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</si>
  <si>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</si>
  <si>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</si>
  <si>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</si>
  <si>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</si>
  <si>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</si>
  <si>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</si>
  <si>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</si>
  <si>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</si>
  <si>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</si>
  <si>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</si>
  <si>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</si>
  <si>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</si>
  <si>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</si>
  <si>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</si>
  <si>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</si>
  <si>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</si>
  <si>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</si>
  <si>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</si>
  <si>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</si>
  <si>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</si>
  <si>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</si>
  <si>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</si>
  <si>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</si>
  <si>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</si>
  <si>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</si>
  <si>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</si>
  <si>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</si>
  <si>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</si>
  <si>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</si>
  <si>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</si>
  <si>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</si>
  <si>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</si>
  <si>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</si>
  <si>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</si>
  <si>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</si>
  <si>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</si>
  <si>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</si>
  <si>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</si>
  <si>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</si>
  <si>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</si>
  <si>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</si>
  <si>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</si>
  <si>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</si>
  <si>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</si>
  <si>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</si>
  <si>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</si>
  <si>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24.06.2019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</si>
</sst>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97855.8</c:v>
                </c:pt>
              </c:numCache>
            </c:numRef>
          </c:val>
          <c:shape val="box"/>
        </c:ser>
        <c:shape val="box"/>
        <c:axId val="58756800"/>
        <c:axId val="59049153"/>
      </c:bar3D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49153"/>
        <c:crosses val="autoZero"/>
        <c:auto val="1"/>
        <c:lblOffset val="100"/>
        <c:tickLblSkip val="1"/>
        <c:noMultiLvlLbl val="0"/>
      </c:catAx>
      <c:valAx>
        <c:axId val="59049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6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485286.09999999986</c:v>
                </c:pt>
              </c:numCache>
            </c:numRef>
          </c:val>
          <c:shape val="box"/>
        </c:ser>
        <c:shape val="box"/>
        <c:axId val="61680330"/>
        <c:axId val="18252059"/>
      </c:bar3D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52059"/>
        <c:crosses val="autoZero"/>
        <c:auto val="1"/>
        <c:lblOffset val="100"/>
        <c:tickLblSkip val="1"/>
        <c:noMultiLvlLbl val="0"/>
      </c:catAx>
      <c:valAx>
        <c:axId val="1825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80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418636.4000000001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194033.4369999999</c:v>
                </c:pt>
              </c:numCache>
            </c:numRef>
          </c:val>
          <c:shape val="box"/>
        </c:ser>
        <c:shape val="box"/>
        <c:axId val="30050804"/>
        <c:axId val="2021781"/>
      </c:bar3D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1781"/>
        <c:crosses val="autoZero"/>
        <c:auto val="1"/>
        <c:lblOffset val="100"/>
        <c:tickLblSkip val="1"/>
        <c:noMultiLvlLbl val="0"/>
      </c:catAx>
      <c:valAx>
        <c:axId val="2021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0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12265.199999999999</c:v>
                </c:pt>
              </c:numCache>
            </c:numRef>
          </c:val>
          <c:shape val="box"/>
        </c:ser>
        <c:shape val="box"/>
        <c:axId val="18196030"/>
        <c:axId val="29546543"/>
      </c:bar3D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46543"/>
        <c:crosses val="autoZero"/>
        <c:auto val="1"/>
        <c:lblOffset val="100"/>
        <c:tickLblSkip val="1"/>
        <c:noMultiLvlLbl val="0"/>
      </c:catAx>
      <c:valAx>
        <c:axId val="29546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6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22588.600000000002</c:v>
                </c:pt>
              </c:numCache>
            </c:numRef>
          </c:val>
          <c:shape val="box"/>
        </c:ser>
        <c:shape val="box"/>
        <c:axId val="64592296"/>
        <c:axId val="44459753"/>
      </c:bar3DChart>
      <c:catAx>
        <c:axId val="6459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59753"/>
        <c:crosses val="autoZero"/>
        <c:auto val="1"/>
        <c:lblOffset val="100"/>
        <c:tickLblSkip val="2"/>
        <c:noMultiLvlLbl val="0"/>
      </c:catAx>
      <c:valAx>
        <c:axId val="44459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2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2727.7999999999997</c:v>
                </c:pt>
              </c:numCache>
            </c:numRef>
          </c:val>
          <c:shape val="box"/>
        </c:ser>
        <c:shape val="box"/>
        <c:axId val="64593458"/>
        <c:axId val="44470211"/>
      </c:bar3D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70211"/>
        <c:crosses val="autoZero"/>
        <c:auto val="1"/>
        <c:lblOffset val="100"/>
        <c:tickLblSkip val="1"/>
        <c:noMultiLvlLbl val="0"/>
      </c:catAx>
      <c:valAx>
        <c:axId val="44470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3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45176.5</c:v>
                </c:pt>
              </c:numCache>
            </c:numRef>
          </c:val>
          <c:shape val="box"/>
        </c:ser>
        <c:shape val="box"/>
        <c:axId val="64687580"/>
        <c:axId val="45317309"/>
      </c:bar3D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17309"/>
        <c:crosses val="autoZero"/>
        <c:auto val="1"/>
        <c:lblOffset val="100"/>
        <c:tickLblSkip val="1"/>
        <c:noMultiLvlLbl val="0"/>
      </c:catAx>
      <c:valAx>
        <c:axId val="45317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418636.4000000001</c:v>
                </c:pt>
                <c:pt idx="2">
                  <c:v>26882.8</c:v>
                </c:pt>
                <c:pt idx="3">
                  <c:v>51853.8</c:v>
                </c:pt>
                <c:pt idx="4">
                  <c:v>8853.9</c:v>
                </c:pt>
                <c:pt idx="5">
                  <c:v>209530.8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485286.09999999986</c:v>
                </c:pt>
                <c:pt idx="1">
                  <c:v>194033.4369999999</c:v>
                </c:pt>
                <c:pt idx="2">
                  <c:v>12265.199999999999</c:v>
                </c:pt>
                <c:pt idx="3">
                  <c:v>22588.600000000002</c:v>
                </c:pt>
                <c:pt idx="4">
                  <c:v>2727.7999999999997</c:v>
                </c:pt>
                <c:pt idx="5">
                  <c:v>97855.8</c:v>
                </c:pt>
                <c:pt idx="6">
                  <c:v>45176.5</c:v>
                </c:pt>
              </c:numCache>
            </c:numRef>
          </c:val>
          <c:shape val="box"/>
        </c:ser>
        <c:shape val="box"/>
        <c:axId val="5202598"/>
        <c:axId val="46823383"/>
      </c:bar3DChart>
      <c:catAx>
        <c:axId val="5202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23383"/>
        <c:crosses val="autoZero"/>
        <c:auto val="1"/>
        <c:lblOffset val="100"/>
        <c:tickLblSkip val="1"/>
        <c:noMultiLvlLbl val="0"/>
      </c:catAx>
      <c:valAx>
        <c:axId val="46823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48135.3</c:v>
                </c:pt>
                <c:pt idx="3">
                  <c:v>87651.80000000002</c:v>
                </c:pt>
                <c:pt idx="4">
                  <c:v>122.9</c:v>
                </c:pt>
                <c:pt idx="5">
                  <c:v>1258704.8000000005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520180.49999999994</c:v>
                </c:pt>
                <c:pt idx="1">
                  <c:v>60095.29999999997</c:v>
                </c:pt>
                <c:pt idx="2">
                  <c:v>25628.600000000002</c:v>
                </c:pt>
                <c:pt idx="3">
                  <c:v>35801.40000000001</c:v>
                </c:pt>
                <c:pt idx="4">
                  <c:v>37.099999999999994</c:v>
                </c:pt>
                <c:pt idx="5">
                  <c:v>506593.95678999997</c:v>
                </c:pt>
              </c:numCache>
            </c:numRef>
          </c:val>
          <c:shape val="box"/>
        </c:ser>
        <c:shape val="box"/>
        <c:axId val="18757264"/>
        <c:axId val="34597649"/>
      </c:bar3D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97649"/>
        <c:crosses val="autoZero"/>
        <c:auto val="1"/>
        <c:lblOffset val="100"/>
        <c:tickLblSkip val="1"/>
        <c:noMultiLvlLbl val="0"/>
      </c:catAx>
      <c:valAx>
        <c:axId val="3459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7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35"/>
    </row>
    <row r="6" spans="1:12" ht="18.75" thickBot="1">
      <c r="A6" s="18" t="s">
        <v>24</v>
      </c>
      <c r="B6" s="34">
        <f>541968.7+2.3-1603.2-3000</f>
        <v>537367.8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</f>
        <v>485286.09999999986</v>
      </c>
      <c r="E6" s="3">
        <f>D6/D156*100</f>
        <v>42.2599080688347</v>
      </c>
      <c r="F6" s="3">
        <f>D6/B6*100</f>
        <v>90.30799761355254</v>
      </c>
      <c r="G6" s="3">
        <f aca="true" t="shared" si="0" ref="G6:G43">D6/C6*100</f>
        <v>52.63759544837169</v>
      </c>
      <c r="H6" s="36">
        <f aca="true" t="shared" si="1" ref="H6:H12">B6-D6</f>
        <v>52081.700000000186</v>
      </c>
      <c r="I6" s="36">
        <f aca="true" t="shared" si="2" ref="I6:I43">C6-D6</f>
        <v>436652.1000000001</v>
      </c>
      <c r="J6" s="135"/>
      <c r="L6" s="136">
        <f>H6-H7</f>
        <v>51133.40000000017</v>
      </c>
    </row>
    <row r="7" spans="1:9" s="84" customFormat="1" ht="18.75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</f>
        <v>183211.9</v>
      </c>
      <c r="E7" s="125">
        <f>D7/D6*100</f>
        <v>37.753378883095984</v>
      </c>
      <c r="F7" s="125">
        <f>D7/B7*100</f>
        <v>99.48506789197666</v>
      </c>
      <c r="G7" s="125">
        <f>D7/C7*100</f>
        <v>61.28320434145906</v>
      </c>
      <c r="H7" s="124">
        <f t="shared" si="1"/>
        <v>948.3000000000175</v>
      </c>
      <c r="I7" s="124">
        <f t="shared" si="2"/>
        <v>115747.50000000003</v>
      </c>
    </row>
    <row r="8" spans="1:9" s="135" customFormat="1" ht="18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</f>
        <v>396447.8</v>
      </c>
      <c r="E8" s="93">
        <f>D8/D6*100</f>
        <v>81.69362361707869</v>
      </c>
      <c r="F8" s="93">
        <f>D8/B8*100</f>
        <v>92.52234656363166</v>
      </c>
      <c r="G8" s="93">
        <f t="shared" si="0"/>
        <v>54.34944674163354</v>
      </c>
      <c r="H8" s="91">
        <f t="shared" si="1"/>
        <v>32040.900000000023</v>
      </c>
      <c r="I8" s="91">
        <f t="shared" si="2"/>
        <v>332994.39999999997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0.007644974789098638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</f>
        <v>24176.600000000002</v>
      </c>
      <c r="E10" s="93">
        <f>D10/D6*100</f>
        <v>4.981927155960166</v>
      </c>
      <c r="F10" s="93">
        <f aca="true" t="shared" si="3" ref="F10:F41">D10/B10*100</f>
        <v>91.911907269209</v>
      </c>
      <c r="G10" s="93">
        <f t="shared" si="0"/>
        <v>55.65541277814354</v>
      </c>
      <c r="H10" s="91">
        <f t="shared" si="1"/>
        <v>2127.4999999999964</v>
      </c>
      <c r="I10" s="91">
        <f t="shared" si="2"/>
        <v>19263.2</v>
      </c>
    </row>
    <row r="11" spans="1:9" s="135" customFormat="1" ht="18">
      <c r="A11" s="89" t="s">
        <v>0</v>
      </c>
      <c r="B11" s="108">
        <f>62292.3-1603.2-1801.7-3000</f>
        <v>55887.40000000001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</f>
        <v>48136.39999999997</v>
      </c>
      <c r="E11" s="93">
        <f>D11/D6*100</f>
        <v>9.919179634446564</v>
      </c>
      <c r="F11" s="93">
        <f t="shared" si="3"/>
        <v>86.13104205956972</v>
      </c>
      <c r="G11" s="93">
        <f t="shared" si="0"/>
        <v>48.99000179121001</v>
      </c>
      <c r="H11" s="91">
        <f t="shared" si="1"/>
        <v>7751.000000000036</v>
      </c>
      <c r="I11" s="91">
        <f t="shared" si="2"/>
        <v>50121.20000000003</v>
      </c>
    </row>
    <row r="12" spans="1:9" s="135" customFormat="1" ht="18">
      <c r="A12" s="89" t="s">
        <v>12</v>
      </c>
      <c r="B12" s="108">
        <f>6807.7+2.3</f>
        <v>6810</v>
      </c>
      <c r="C12" s="109">
        <f>13016.5-27.3-2+2.3</f>
        <v>12989.5</v>
      </c>
      <c r="D12" s="91">
        <f>134.7+863.6+21+169+134.3+503.1+242.3+376.7+419.7+11.5+196.3+194.7+350.5+128.8+306+205.9+21+475.1+46.1+265+1+11.5+502+21+253.6+228.1</f>
        <v>6082.500000000001</v>
      </c>
      <c r="E12" s="93">
        <f>D12/D6*100</f>
        <v>1.25338434379225</v>
      </c>
      <c r="F12" s="93">
        <f t="shared" si="3"/>
        <v>89.3171806167401</v>
      </c>
      <c r="G12" s="93">
        <f t="shared" si="0"/>
        <v>46.826282766850156</v>
      </c>
      <c r="H12" s="91">
        <f t="shared" si="1"/>
        <v>727.4999999999991</v>
      </c>
      <c r="I12" s="91">
        <f t="shared" si="2"/>
        <v>6906.999999999999</v>
      </c>
    </row>
    <row r="13" spans="1:9" s="135" customFormat="1" ht="18.75" thickBot="1">
      <c r="A13" s="89" t="s">
        <v>25</v>
      </c>
      <c r="B13" s="109">
        <f>B6-B8-B9-B10-B11-B12</f>
        <v>19825.900000000038</v>
      </c>
      <c r="C13" s="109">
        <f>C6-C8-C9-C10-C11-C12</f>
        <v>37704.19999999998</v>
      </c>
      <c r="D13" s="109">
        <f>D6-D8-D9-D10-D11-D12</f>
        <v>10405.699999999888</v>
      </c>
      <c r="E13" s="93">
        <f>D13/D6*100</f>
        <v>2.1442402739332307</v>
      </c>
      <c r="F13" s="93">
        <f t="shared" si="3"/>
        <v>52.48538527885175</v>
      </c>
      <c r="G13" s="93">
        <f t="shared" si="0"/>
        <v>27.59825165366164</v>
      </c>
      <c r="H13" s="91">
        <f aca="true" t="shared" si="4" ref="H13:H44">B13-D13</f>
        <v>9420.20000000015</v>
      </c>
      <c r="I13" s="91">
        <f t="shared" si="2"/>
        <v>27298.500000000095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220387.9-6554-321.5+680.4+0.2</f>
        <v>214193</v>
      </c>
      <c r="C18" s="35">
        <f>417020.2+71.9+897.7-0.1-33.9+680.4+0.2</f>
        <v>418636.4000000001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</f>
        <v>194033.4369999999</v>
      </c>
      <c r="E18" s="3">
        <f>D18/D156*100</f>
        <v>16.896909286913484</v>
      </c>
      <c r="F18" s="3">
        <f>D18/B18*100</f>
        <v>90.58813173166251</v>
      </c>
      <c r="G18" s="3">
        <f t="shared" si="0"/>
        <v>46.34891686437201</v>
      </c>
      <c r="H18" s="156">
        <f t="shared" si="4"/>
        <v>20159.56300000011</v>
      </c>
      <c r="I18" s="36">
        <f t="shared" si="2"/>
        <v>224602.9630000002</v>
      </c>
      <c r="J18" s="135"/>
      <c r="L18" s="136">
        <f>H18-H19</f>
        <v>20102.900000000125</v>
      </c>
    </row>
    <row r="19" spans="1:9" s="84" customFormat="1" ht="18.75">
      <c r="A19" s="121" t="s">
        <v>80</v>
      </c>
      <c r="B19" s="122">
        <f>102528.2+0.2</f>
        <v>102528.4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</f>
        <v>102471.73700000001</v>
      </c>
      <c r="E19" s="125">
        <f>D19/D18*100</f>
        <v>52.811380648789964</v>
      </c>
      <c r="F19" s="125">
        <f t="shared" si="3"/>
        <v>99.94473433702274</v>
      </c>
      <c r="G19" s="125">
        <f t="shared" si="0"/>
        <v>49.89953402893802</v>
      </c>
      <c r="H19" s="124">
        <f t="shared" si="4"/>
        <v>56.662999999985914</v>
      </c>
      <c r="I19" s="124">
        <f t="shared" si="2"/>
        <v>102884.36300000003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f>454.3+42.4</f>
        <v>496.7</v>
      </c>
      <c r="C24" s="109">
        <v>999.4</v>
      </c>
      <c r="D24" s="91">
        <f>199.2+100.3+88.2+109</f>
        <v>496.7</v>
      </c>
      <c r="E24" s="93">
        <f>D24/D18*100</f>
        <v>0.25598680705738375</v>
      </c>
      <c r="F24" s="93">
        <f t="shared" si="3"/>
        <v>100</v>
      </c>
      <c r="G24" s="93">
        <f t="shared" si="0"/>
        <v>49.69981989193516</v>
      </c>
      <c r="H24" s="91">
        <f t="shared" si="4"/>
        <v>0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213696.3</v>
      </c>
      <c r="C25" s="109">
        <f>C18-C24</f>
        <v>417637.00000000006</v>
      </c>
      <c r="D25" s="109">
        <f>D18-D24</f>
        <v>193536.73699999988</v>
      </c>
      <c r="E25" s="93">
        <f>D25/D18*100</f>
        <v>99.74401319294262</v>
      </c>
      <c r="F25" s="93">
        <f t="shared" si="3"/>
        <v>90.56625547564458</v>
      </c>
      <c r="G25" s="93">
        <f t="shared" si="0"/>
        <v>46.34089819628046</v>
      </c>
      <c r="H25" s="91">
        <f t="shared" si="4"/>
        <v>20159.56300000011</v>
      </c>
      <c r="I25" s="91">
        <f t="shared" si="2"/>
        <v>224100.26300000018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</f>
        <v>12265.199999999999</v>
      </c>
      <c r="E33" s="3">
        <f>D33/D156*100</f>
        <v>1.0680838055033337</v>
      </c>
      <c r="F33" s="3">
        <f>D33/B33*100</f>
        <v>91.12062048676115</v>
      </c>
      <c r="G33" s="155">
        <f t="shared" si="0"/>
        <v>45.62471171157766</v>
      </c>
      <c r="H33" s="156">
        <f t="shared" si="4"/>
        <v>1195.2000000000007</v>
      </c>
      <c r="I33" s="36">
        <f t="shared" si="2"/>
        <v>14617.6</v>
      </c>
      <c r="J33" s="135"/>
    </row>
    <row r="34" spans="1:9" s="135" customFormat="1" ht="18">
      <c r="A34" s="89" t="s">
        <v>3</v>
      </c>
      <c r="B34" s="108">
        <f>7160.7-1.8</f>
        <v>7158.9</v>
      </c>
      <c r="C34" s="109">
        <v>14255.8</v>
      </c>
      <c r="D34" s="91">
        <f>95.5+254.3+520.9+145.6+77.4+290.2+14+629.4+494.6+11.4+607.6+26.4+384.9+103.2+27.1+151.5+461.6+16.4+14.3-0.2+100.6+400.5+180.4+615.1+100.6+396.6-0.2+1.8+800.9</f>
        <v>6922.4000000000015</v>
      </c>
      <c r="E34" s="93">
        <f>D34/D33*100</f>
        <v>56.439356879626935</v>
      </c>
      <c r="F34" s="93">
        <f t="shared" si="3"/>
        <v>96.69641984103706</v>
      </c>
      <c r="G34" s="93">
        <f t="shared" si="0"/>
        <v>48.558481460177624</v>
      </c>
      <c r="H34" s="91">
        <f t="shared" si="4"/>
        <v>236.49999999999818</v>
      </c>
      <c r="I34" s="91">
        <f t="shared" si="2"/>
        <v>7333.399999999998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0.4443466066594919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f>1163+1.8+0.3</f>
        <v>1165.1</v>
      </c>
      <c r="C36" s="109">
        <f>2087.8+0.3</f>
        <v>2088.1000000000004</v>
      </c>
      <c r="D36" s="91">
        <f>1.1+273.8+98.4+76.8+0.5+2.1+0.3+6.6+52.2+342.8+0.4+3.3+12.2+25.8+7.1+2.1+70+0.1</f>
        <v>975.6000000000001</v>
      </c>
      <c r="E36" s="93">
        <f>D36/D33*100</f>
        <v>7.954211916642209</v>
      </c>
      <c r="F36" s="93">
        <f t="shared" si="3"/>
        <v>83.73530169084201</v>
      </c>
      <c r="G36" s="93">
        <f t="shared" si="0"/>
        <v>46.7219002921316</v>
      </c>
      <c r="H36" s="91">
        <f t="shared" si="4"/>
        <v>189.49999999999977</v>
      </c>
      <c r="I36" s="91">
        <f t="shared" si="2"/>
        <v>1112.5000000000002</v>
      </c>
    </row>
    <row r="37" spans="1:9" s="84" customFormat="1" ht="18.7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2.032579982389199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0.48674298013892975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4615.7</v>
      </c>
      <c r="C39" s="108">
        <f>C33-C34-C36-C37-C35-C38</f>
        <v>9164.699999999999</v>
      </c>
      <c r="D39" s="108">
        <f>D33-D34-D36-D37-D35-D38</f>
        <v>4003.699999999997</v>
      </c>
      <c r="E39" s="93">
        <f>D39/D33*100</f>
        <v>32.64276163454324</v>
      </c>
      <c r="F39" s="93">
        <f t="shared" si="3"/>
        <v>86.74090603808735</v>
      </c>
      <c r="G39" s="93">
        <f t="shared" si="0"/>
        <v>43.68609992689338</v>
      </c>
      <c r="H39" s="91">
        <f t="shared" si="4"/>
        <v>612.0000000000027</v>
      </c>
      <c r="I39" s="91">
        <f t="shared" si="2"/>
        <v>5161.000000000002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18+9.7+7.2+11.6+18.4+18.7+25.1+13.5+2.2+2+16.6+22.9+12+21+7.7+15.6+10+15+10+0.1+10.1+18.6+9+50.3+7+2+8+16.2+27.7+2+2+2+5.5</f>
        <v>417.7000000000001</v>
      </c>
      <c r="E43" s="3">
        <f>D43/D156*100</f>
        <v>0.0363743441247385</v>
      </c>
      <c r="F43" s="3">
        <f>D43/B43*100</f>
        <v>86.12371134020621</v>
      </c>
      <c r="G43" s="3">
        <f t="shared" si="0"/>
        <v>42.61810019385778</v>
      </c>
      <c r="H43" s="156">
        <f t="shared" si="4"/>
        <v>67.2999999999999</v>
      </c>
      <c r="I43" s="36">
        <f t="shared" si="2"/>
        <v>562.3999999999999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8391+33.6</f>
        <v>8424.6</v>
      </c>
      <c r="C46" s="35">
        <f>16742.1+33.6</f>
        <v>16775.699999999997</v>
      </c>
      <c r="D46" s="36">
        <f>346.4+682.6-0.1+14.1+556.7+0.1+721.1+127.1+71.4+15.4+390.3+13.9+56.1+905.8+4.8+61.3+2.9+439.8+0.3+42+847.9+8.3+402.3+0.1+20.1+0.2+4.4+30.8+63.8+859.4+10.5+475.1+926.2</f>
        <v>8101.100000000001</v>
      </c>
      <c r="E46" s="3">
        <f>D46/D156*100</f>
        <v>0.705463728007946</v>
      </c>
      <c r="F46" s="3">
        <f>D46/B46*100</f>
        <v>96.16005507679891</v>
      </c>
      <c r="G46" s="3">
        <f aca="true" t="shared" si="5" ref="G46:G78">D46/C46*100</f>
        <v>48.290682356026885</v>
      </c>
      <c r="H46" s="36">
        <f>B46-D46</f>
        <v>323.4999999999991</v>
      </c>
      <c r="I46" s="36">
        <f aca="true" t="shared" si="6" ref="I46:I79">C46-D46</f>
        <v>8674.599999999995</v>
      </c>
      <c r="J46" s="135"/>
      <c r="K46" s="135"/>
    </row>
    <row r="47" spans="1:9" s="135" customFormat="1" ht="18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332.5+633.1+14.1+510.1+691.2+14.1+377.2-0.1+896.5+425+839.9+7+383.6+0.2+7+859.2+449.3+922.6</f>
        <v>7362.5</v>
      </c>
      <c r="E47" s="93">
        <f>D47/D46*100</f>
        <v>90.88271963066742</v>
      </c>
      <c r="F47" s="93">
        <f aca="true" t="shared" si="7" ref="F47:F76">D47/B47*100</f>
        <v>98.62164117127014</v>
      </c>
      <c r="G47" s="93">
        <f t="shared" si="5"/>
        <v>48.21261353292864</v>
      </c>
      <c r="H47" s="91">
        <f aca="true" t="shared" si="8" ref="H47:H76">B47-D47</f>
        <v>102.89999999999964</v>
      </c>
      <c r="I47" s="91">
        <f t="shared" si="6"/>
        <v>7908.4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53.1</v>
      </c>
      <c r="C49" s="109">
        <v>106.3</v>
      </c>
      <c r="D49" s="91">
        <f>8.3+10.5+10.2+9.5+10.6</f>
        <v>49.1</v>
      </c>
      <c r="E49" s="93">
        <f>D49/D46*100</f>
        <v>0.6060905309155545</v>
      </c>
      <c r="F49" s="93">
        <f t="shared" si="7"/>
        <v>92.46704331450094</v>
      </c>
      <c r="G49" s="93">
        <f t="shared" si="5"/>
        <v>46.190028222013176</v>
      </c>
      <c r="H49" s="91">
        <f t="shared" si="8"/>
        <v>4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6.574415820073816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207.70000000000073</v>
      </c>
      <c r="C51" s="109">
        <f>C46-C47-C50-C49-C48</f>
        <v>398.49999999999744</v>
      </c>
      <c r="D51" s="109">
        <f>D46-D47-D50-D49-D48</f>
        <v>156.90000000000126</v>
      </c>
      <c r="E51" s="93">
        <f>D51/D46*100</f>
        <v>1.9367740183432032</v>
      </c>
      <c r="F51" s="93">
        <f t="shared" si="7"/>
        <v>75.5416466056816</v>
      </c>
      <c r="G51" s="93">
        <f t="shared" si="5"/>
        <v>39.37264742785502</v>
      </c>
      <c r="H51" s="91">
        <f t="shared" si="8"/>
        <v>50.79999999999947</v>
      </c>
      <c r="I51" s="91">
        <f t="shared" si="6"/>
        <v>241.5999999999962</v>
      </c>
    </row>
    <row r="52" spans="1:10" ht="18.75" thickBot="1">
      <c r="A52" s="18" t="s">
        <v>4</v>
      </c>
      <c r="B52" s="34">
        <f>28801.3-917.2</f>
        <v>27884.1</v>
      </c>
      <c r="C52" s="35">
        <f>54626.8-33-1640-1100</f>
        <v>51853.8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</f>
        <v>22588.600000000002</v>
      </c>
      <c r="E52" s="3">
        <f>D52/D156*100</f>
        <v>1.9670708874696383</v>
      </c>
      <c r="F52" s="3">
        <f>D52/B52*100</f>
        <v>81.00889037121514</v>
      </c>
      <c r="G52" s="3">
        <f t="shared" si="5"/>
        <v>43.56209188140503</v>
      </c>
      <c r="H52" s="36">
        <f>B52-D52</f>
        <v>5295.499999999996</v>
      </c>
      <c r="I52" s="36">
        <f t="shared" si="6"/>
        <v>29265.2</v>
      </c>
      <c r="J52" s="135"/>
    </row>
    <row r="53" spans="1:9" s="135" customFormat="1" ht="18">
      <c r="A53" s="89" t="s">
        <v>3</v>
      </c>
      <c r="B53" s="108">
        <f>14336.3-4.5</f>
        <v>14331.8</v>
      </c>
      <c r="C53" s="109">
        <v>25959.9</v>
      </c>
      <c r="D53" s="91">
        <f>721.7+980.4+865.2+984.4+270.7+792.3+9.9+66.7+1210.9+835.2+313.7+945.1+17.3+739.5+1432.2+7.4+1036.6-0.2+2347.5</f>
        <v>13576.5</v>
      </c>
      <c r="E53" s="93">
        <f>D53/D52*100</f>
        <v>60.10332645670825</v>
      </c>
      <c r="F53" s="93">
        <f t="shared" si="7"/>
        <v>94.7299013382827</v>
      </c>
      <c r="G53" s="93">
        <f t="shared" si="5"/>
        <v>52.29796724948863</v>
      </c>
      <c r="H53" s="91">
        <f t="shared" si="8"/>
        <v>755.2999999999993</v>
      </c>
      <c r="I53" s="91">
        <f t="shared" si="6"/>
        <v>12383.400000000001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</f>
        <v>1348.4000000000005</v>
      </c>
      <c r="E55" s="93">
        <f>D55/D52*100</f>
        <v>5.9693827860071025</v>
      </c>
      <c r="F55" s="93">
        <f t="shared" si="7"/>
        <v>62.690036728811215</v>
      </c>
      <c r="G55" s="93">
        <f t="shared" si="5"/>
        <v>33.03201783395802</v>
      </c>
      <c r="H55" s="91">
        <f t="shared" si="8"/>
        <v>802.4999999999995</v>
      </c>
      <c r="I55" s="91">
        <f t="shared" si="6"/>
        <v>2733.7</v>
      </c>
    </row>
    <row r="56" spans="1:9" s="135" customFormat="1" ht="18">
      <c r="A56" s="89" t="s">
        <v>0</v>
      </c>
      <c r="B56" s="108">
        <f>769.3+4.5</f>
        <v>773.8</v>
      </c>
      <c r="C56" s="109">
        <f>1406.6+3.9+1</f>
        <v>1411.5</v>
      </c>
      <c r="D56" s="91">
        <f>0.3+1.2+21.4+80.5+2.4+14.5+22.9+268+5.9+0.1+8.8+0.5+18.5+22.5+0.1+5.1+69.1+23+1.1+16.4+1+37.3+17.3+14.3+2.9+3.7+0.1+2.9</f>
        <v>661.8</v>
      </c>
      <c r="E56" s="93">
        <f>D56/D52*100</f>
        <v>2.929796445994882</v>
      </c>
      <c r="F56" s="93">
        <f t="shared" si="7"/>
        <v>85.52597570431637</v>
      </c>
      <c r="G56" s="93">
        <f t="shared" si="5"/>
        <v>46.88629117959617</v>
      </c>
      <c r="H56" s="91">
        <f t="shared" si="8"/>
        <v>112</v>
      </c>
      <c r="I56" s="91">
        <f t="shared" si="6"/>
        <v>749.7</v>
      </c>
    </row>
    <row r="57" spans="1:9" s="135" customFormat="1" ht="18">
      <c r="A57" s="89" t="s">
        <v>12</v>
      </c>
      <c r="B57" s="108">
        <v>1832</v>
      </c>
      <c r="C57" s="109">
        <f>4640-960</f>
        <v>3680</v>
      </c>
      <c r="D57" s="109">
        <f>227+242+245+245+245</f>
        <v>1204</v>
      </c>
      <c r="E57" s="93">
        <f>D57/D52*100</f>
        <v>5.33012227406745</v>
      </c>
      <c r="F57" s="93">
        <f>D57/B57*100</f>
        <v>65.72052401746726</v>
      </c>
      <c r="G57" s="93">
        <f>D57/C57*100</f>
        <v>32.71739130434783</v>
      </c>
      <c r="H57" s="91">
        <f t="shared" si="8"/>
        <v>628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8795.6</v>
      </c>
      <c r="C58" s="109">
        <f>C52-C53-C56-C55-C54-C57</f>
        <v>16703.9</v>
      </c>
      <c r="D58" s="109">
        <f>D52-D53-D56-D55-D54-D57</f>
        <v>5797.900000000002</v>
      </c>
      <c r="E58" s="93">
        <f>D58/D52*100</f>
        <v>25.667372037222325</v>
      </c>
      <c r="F58" s="93">
        <f t="shared" si="7"/>
        <v>65.91818636591024</v>
      </c>
      <c r="G58" s="93">
        <f t="shared" si="5"/>
        <v>34.70985817683297</v>
      </c>
      <c r="H58" s="91">
        <f>B58-D58</f>
        <v>2997.699999999998</v>
      </c>
      <c r="I58" s="91">
        <f>C58-D58</f>
        <v>10906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4769.1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</f>
        <v>2727.7999999999997</v>
      </c>
      <c r="E60" s="3">
        <f>D60/D156*100</f>
        <v>0.23754353819358787</v>
      </c>
      <c r="F60" s="3">
        <f>D60/B60*100</f>
        <v>57.197374766727464</v>
      </c>
      <c r="G60" s="3">
        <f t="shared" si="5"/>
        <v>30.809022012898268</v>
      </c>
      <c r="H60" s="36">
        <f>B60-D60</f>
        <v>2041.3000000000006</v>
      </c>
      <c r="I60" s="36">
        <f t="shared" si="6"/>
        <v>6126.1</v>
      </c>
      <c r="J60" s="135"/>
    </row>
    <row r="61" spans="1:9" s="135" customFormat="1" ht="18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80.6+106+88.7+4.1+50.7+38.1+180.6+95.6+203.1+54.2+59.8+86.2+109.7+0.1+49.5+34.4+208.9+102+130.9+94.1</f>
        <v>1777.3000000000002</v>
      </c>
      <c r="E61" s="93">
        <f>D61/D60*100</f>
        <v>65.15507001979618</v>
      </c>
      <c r="F61" s="93">
        <f t="shared" si="7"/>
        <v>97.34363018950599</v>
      </c>
      <c r="G61" s="93">
        <f t="shared" si="5"/>
        <v>49.00328103890375</v>
      </c>
      <c r="H61" s="91">
        <f t="shared" si="8"/>
        <v>48.49999999999977</v>
      </c>
      <c r="I61" s="91">
        <f t="shared" si="6"/>
        <v>1849.6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v>315.5</v>
      </c>
      <c r="C63" s="109">
        <v>475.3</v>
      </c>
      <c r="D63" s="91">
        <f>9.6+44+118.7+0.1+30.8+0.2+16.8+0.1+13.9+3.1+7+0.8</f>
        <v>245.10000000000002</v>
      </c>
      <c r="E63" s="93">
        <f>D63/D60*100</f>
        <v>8.985262849182494</v>
      </c>
      <c r="F63" s="93">
        <f t="shared" si="7"/>
        <v>77.68621236133123</v>
      </c>
      <c r="G63" s="93">
        <f t="shared" si="5"/>
        <v>51.567431096149804</v>
      </c>
      <c r="H63" s="91">
        <f t="shared" si="8"/>
        <v>70.39999999999998</v>
      </c>
      <c r="I63" s="91">
        <f t="shared" si="6"/>
        <v>230.2</v>
      </c>
    </row>
    <row r="64" spans="1:9" s="135" customFormat="1" ht="18">
      <c r="A64" s="89" t="s">
        <v>12</v>
      </c>
      <c r="B64" s="108">
        <v>1713.7</v>
      </c>
      <c r="C64" s="109">
        <f>4848.7-1414.6</f>
        <v>3434.1</v>
      </c>
      <c r="D64" s="91">
        <v>494.9</v>
      </c>
      <c r="E64" s="93">
        <f>D64/D60*100</f>
        <v>18.14282572036073</v>
      </c>
      <c r="F64" s="93">
        <f t="shared" si="7"/>
        <v>28.879033669837188</v>
      </c>
      <c r="G64" s="93">
        <f t="shared" si="5"/>
        <v>14.411345039457208</v>
      </c>
      <c r="H64" s="91">
        <f t="shared" si="8"/>
        <v>1218.8000000000002</v>
      </c>
      <c r="I64" s="91">
        <f t="shared" si="6"/>
        <v>2939.2</v>
      </c>
    </row>
    <row r="65" spans="1:9" s="135" customFormat="1" ht="18.75" thickBot="1">
      <c r="A65" s="89" t="s">
        <v>25</v>
      </c>
      <c r="B65" s="109">
        <f>B60-B61-B63-B64-B62</f>
        <v>494.10000000000014</v>
      </c>
      <c r="C65" s="109">
        <f>C60-C61-C63-C64-C62</f>
        <v>897.5999999999999</v>
      </c>
      <c r="D65" s="109">
        <f>D60-D61-D63-D64-D62</f>
        <v>210.49999999999955</v>
      </c>
      <c r="E65" s="93">
        <f>D65/D60*100</f>
        <v>7.71684141066059</v>
      </c>
      <c r="F65" s="93">
        <f t="shared" si="7"/>
        <v>42.602712001619004</v>
      </c>
      <c r="G65" s="93">
        <f t="shared" si="5"/>
        <v>23.45142602495539</v>
      </c>
      <c r="H65" s="91">
        <f t="shared" si="8"/>
        <v>283.6000000000006</v>
      </c>
      <c r="I65" s="91">
        <f t="shared" si="6"/>
        <v>687.1000000000004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282.5</v>
      </c>
      <c r="C70" s="35">
        <f>C71+C72</f>
        <v>429.6</v>
      </c>
      <c r="D70" s="36">
        <f>D71+D72</f>
        <v>248.4</v>
      </c>
      <c r="E70" s="27">
        <f>D70/D156*100</f>
        <v>0.02163128341054595</v>
      </c>
      <c r="F70" s="3">
        <f>D70/B70*100</f>
        <v>87.929203539823</v>
      </c>
      <c r="G70" s="3">
        <f t="shared" si="5"/>
        <v>57.821229050279335</v>
      </c>
      <c r="H70" s="36">
        <f>B70-D70</f>
        <v>34.099999999999994</v>
      </c>
      <c r="I70" s="36">
        <f t="shared" si="6"/>
        <v>181.20000000000002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108.7-43.5</f>
        <v>65.2</v>
      </c>
      <c r="C72" s="109">
        <f>396.5-65.8-22.7-7.6-44.6-43.5</f>
        <v>212.29999999999998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47.69938650306748</v>
      </c>
      <c r="G72" s="93">
        <f t="shared" si="5"/>
        <v>14.649081488459728</v>
      </c>
      <c r="H72" s="91">
        <f t="shared" si="8"/>
        <v>34.10000000000001</v>
      </c>
      <c r="I72" s="91">
        <f t="shared" si="6"/>
        <v>181.2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</f>
        <v>97855.8</v>
      </c>
      <c r="E92" s="3">
        <f>D92/D156*100</f>
        <v>8.52152392578785</v>
      </c>
      <c r="F92" s="3">
        <f aca="true" t="shared" si="11" ref="F92:F98">D92/B92*100</f>
        <v>86.84729715457725</v>
      </c>
      <c r="G92" s="3">
        <f t="shared" si="9"/>
        <v>46.70234638535242</v>
      </c>
      <c r="H92" s="36">
        <f aca="true" t="shared" si="12" ref="H92:H98">B92-D92</f>
        <v>14819.899999999994</v>
      </c>
      <c r="I92" s="36">
        <f t="shared" si="10"/>
        <v>111674.99999999999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</f>
        <v>92728.99999999996</v>
      </c>
      <c r="E93" s="93">
        <f>D93/D92*100</f>
        <v>94.76086241183451</v>
      </c>
      <c r="F93" s="93">
        <f t="shared" si="11"/>
        <v>87.3730330726467</v>
      </c>
      <c r="G93" s="93">
        <f t="shared" si="9"/>
        <v>47.200131121372756</v>
      </c>
      <c r="H93" s="91">
        <f t="shared" si="12"/>
        <v>13401.000000000044</v>
      </c>
      <c r="I93" s="91">
        <f t="shared" si="10"/>
        <v>103730.20000000006</v>
      </c>
    </row>
    <row r="94" spans="1:9" s="135" customFormat="1" ht="18">
      <c r="A94" s="89" t="s">
        <v>23</v>
      </c>
      <c r="B94" s="108">
        <f>1302.5-30</f>
        <v>1272.5</v>
      </c>
      <c r="C94" s="109">
        <v>2704.7</v>
      </c>
      <c r="D94" s="91">
        <f>10+5.9+981.6+112.5+3.5+4.3+3+9.2+59.4+52.3+6.5+0.9</f>
        <v>1249.1000000000001</v>
      </c>
      <c r="E94" s="93">
        <f>D94/D92*100</f>
        <v>1.2764700712681314</v>
      </c>
      <c r="F94" s="93">
        <f t="shared" si="11"/>
        <v>98.16110019646366</v>
      </c>
      <c r="G94" s="93">
        <f t="shared" si="9"/>
        <v>46.18257107997191</v>
      </c>
      <c r="H94" s="91">
        <f t="shared" si="12"/>
        <v>23.399999999999864</v>
      </c>
      <c r="I94" s="91">
        <f t="shared" si="10"/>
        <v>1455.5999999999997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3877.700000000046</v>
      </c>
      <c r="E96" s="93">
        <f>D96/D92*100</f>
        <v>3.9626675168973593</v>
      </c>
      <c r="F96" s="93">
        <f t="shared" si="11"/>
        <v>73.53599332473732</v>
      </c>
      <c r="G96" s="93">
        <f>D96/C96*100</f>
        <v>37.4046243332149</v>
      </c>
      <c r="H96" s="91">
        <f t="shared" si="12"/>
        <v>1395.499999999951</v>
      </c>
      <c r="I96" s="91">
        <f>C96-D96</f>
        <v>6489.19999999993</v>
      </c>
    </row>
    <row r="97" spans="1:10" ht="18.75">
      <c r="A97" s="75" t="s">
        <v>10</v>
      </c>
      <c r="B97" s="83">
        <f>48626.7-140-760+1174</f>
        <v>48900.7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</f>
        <v>45176.5</v>
      </c>
      <c r="E97" s="74">
        <f>D97/D156*100</f>
        <v>3.9340808172162998</v>
      </c>
      <c r="F97" s="76">
        <f t="shared" si="11"/>
        <v>92.38415809998631</v>
      </c>
      <c r="G97" s="73">
        <f>D97/C97*100</f>
        <v>33.82003621824073</v>
      </c>
      <c r="H97" s="77">
        <f t="shared" si="12"/>
        <v>3724.199999999997</v>
      </c>
      <c r="I97" s="79">
        <f>C97-D97</f>
        <v>88402.6</v>
      </c>
      <c r="J97" s="135"/>
    </row>
    <row r="98" spans="1:9" s="135" customFormat="1" ht="18.75" thickBot="1">
      <c r="A98" s="111" t="s">
        <v>81</v>
      </c>
      <c r="B98" s="112">
        <f>7448.2+60</f>
        <v>7508.2</v>
      </c>
      <c r="C98" s="113">
        <v>16376.6</v>
      </c>
      <c r="D98" s="114">
        <f>101+2.6+598.7+1.6+2603.8+3.8+0.7+1149.5+2.1+129.3+1033.7+0.3+164.7+461.5+907.4+167.5+105.4</f>
        <v>7433.6</v>
      </c>
      <c r="E98" s="115">
        <f>D98/D97*100</f>
        <v>16.45457262072095</v>
      </c>
      <c r="F98" s="116">
        <f t="shared" si="11"/>
        <v>99.00641964785169</v>
      </c>
      <c r="G98" s="117">
        <f>D98/C98*100</f>
        <v>45.391595325036945</v>
      </c>
      <c r="H98" s="118">
        <f t="shared" si="12"/>
        <v>74.59999999999945</v>
      </c>
      <c r="I98" s="107">
        <f>C98-D98</f>
        <v>8943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35431.1+7.6-1900</f>
        <v>33538.7</v>
      </c>
      <c r="C104" s="65">
        <f>73778+7.6+15.1-60.1+7.6-42.3+7.6</f>
        <v>73713.50000000001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</f>
        <v>29743.000000000007</v>
      </c>
      <c r="E104" s="16">
        <f>D104/D156*100</f>
        <v>2.5900936492748317</v>
      </c>
      <c r="F104" s="16">
        <f>D104/B104*100</f>
        <v>88.68262633912468</v>
      </c>
      <c r="G104" s="16">
        <f aca="true" t="shared" si="13" ref="G104:G154">D104/C104*100</f>
        <v>40.34946108921704</v>
      </c>
      <c r="H104" s="61">
        <f aca="true" t="shared" si="14" ref="H104:H154">B104-D104</f>
        <v>3795.69999999999</v>
      </c>
      <c r="I104" s="61">
        <f aca="true" t="shared" si="15" ref="I104:I154">C104-D104</f>
        <v>43970.50000000001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19.3+40.4+6+27</f>
        <v>92.7</v>
      </c>
      <c r="E105" s="102">
        <f>D105/D104*100</f>
        <v>0.31166997276670133</v>
      </c>
      <c r="F105" s="93">
        <f>D105/B105*100</f>
        <v>42.62068965517242</v>
      </c>
      <c r="G105" s="102">
        <f>D105/C105*100</f>
        <v>17.052980132450333</v>
      </c>
      <c r="H105" s="101">
        <f t="shared" si="14"/>
        <v>124.8</v>
      </c>
      <c r="I105" s="101">
        <f t="shared" si="15"/>
        <v>450.90000000000003</v>
      </c>
    </row>
    <row r="106" spans="1:9" s="135" customFormat="1" ht="18">
      <c r="A106" s="103" t="s">
        <v>46</v>
      </c>
      <c r="B106" s="90">
        <f>31628.3+7.6-1900</f>
        <v>29735.899999999998</v>
      </c>
      <c r="C106" s="91">
        <f>65554.9+7.6+15.1-60.1+45.6-3+37.7+7.6</f>
        <v>65605.40000000001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</f>
        <v>27343.600000000013</v>
      </c>
      <c r="E106" s="93">
        <f>D106/D104*100</f>
        <v>91.93289177285415</v>
      </c>
      <c r="F106" s="93">
        <f aca="true" t="shared" si="16" ref="F106:F154">D106/B106*100</f>
        <v>91.95484246315065</v>
      </c>
      <c r="G106" s="93">
        <f t="shared" si="13"/>
        <v>41.67888618924663</v>
      </c>
      <c r="H106" s="91">
        <f t="shared" si="14"/>
        <v>2392.2999999999847</v>
      </c>
      <c r="I106" s="91">
        <f t="shared" si="15"/>
        <v>38261.799999999996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2306.6999999999935</v>
      </c>
      <c r="E108" s="106">
        <f>D108/D104*100</f>
        <v>7.755438254379158</v>
      </c>
      <c r="F108" s="106">
        <f t="shared" si="16"/>
        <v>64.33771232532825</v>
      </c>
      <c r="G108" s="106">
        <f t="shared" si="13"/>
        <v>30.493753718024898</v>
      </c>
      <c r="H108" s="107">
        <f t="shared" si="14"/>
        <v>1278.6000000000058</v>
      </c>
      <c r="I108" s="107">
        <f t="shared" si="15"/>
        <v>5257.800000000007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255636.09999999998</v>
      </c>
      <c r="C109" s="63">
        <f>SUM(C110:C153)-C117-C122+C154-C144-C145-C111-C114-C125-C126-C142-C135-C133-C140-C120</f>
        <v>644708.8</v>
      </c>
      <c r="D109" s="63">
        <f>SUM(D110:D153)-D117-D122+D154-D144-D145-D111-D114-D125-D126-D142-D135-D133-D140-D120</f>
        <v>249893.21978999997</v>
      </c>
      <c r="E109" s="64">
        <f>D109/D156*100</f>
        <v>21.761316665263035</v>
      </c>
      <c r="F109" s="64">
        <f>D109/B109*100</f>
        <v>97.75349404485516</v>
      </c>
      <c r="G109" s="64">
        <f t="shared" si="13"/>
        <v>38.760634225870646</v>
      </c>
      <c r="H109" s="63">
        <f t="shared" si="14"/>
        <v>5742.880210000003</v>
      </c>
      <c r="I109" s="63">
        <f t="shared" si="15"/>
        <v>394815.58021000004</v>
      </c>
      <c r="J109" s="97"/>
    </row>
    <row r="110" spans="1:9" s="135" customFormat="1" ht="37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1.8+140.5+138.5+0.9+33+80.9+13.3+0.1+53.3+109+1.4+124.9+19.8+24.9+9+3.6+91.3+61.8+18.7+59+14.7+34.7+0.1+2.2+3.8+2.1+129.5+15.3+0.5-0.3+15.6+0.9+145.2+1.4+33.8+73+26.3</f>
        <v>1484.4999999999998</v>
      </c>
      <c r="E110" s="86">
        <f>D110/D109*100</f>
        <v>0.5940537327293285</v>
      </c>
      <c r="F110" s="86">
        <f t="shared" si="16"/>
        <v>59.685590221936316</v>
      </c>
      <c r="G110" s="86">
        <f t="shared" si="13"/>
        <v>29.787105965447353</v>
      </c>
      <c r="H110" s="87">
        <f t="shared" si="14"/>
        <v>1002.7</v>
      </c>
      <c r="I110" s="87">
        <f t="shared" si="15"/>
        <v>3499.2</v>
      </c>
    </row>
    <row r="111" spans="1:9" s="135" customFormat="1" ht="18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43.954193331087914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0.9295170160887061</v>
      </c>
      <c r="F116" s="86">
        <f t="shared" si="16"/>
        <v>78.06943837596208</v>
      </c>
      <c r="G116" s="86">
        <f t="shared" si="13"/>
        <v>40.150729447555825</v>
      </c>
      <c r="H116" s="87">
        <f t="shared" si="14"/>
        <v>652.5000000000005</v>
      </c>
      <c r="I116" s="87">
        <f t="shared" si="15"/>
        <v>3462.4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0.2024464691059396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0.019328255500725203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>
        <f>54.4+15.9+15.6</f>
        <v>85.89999999999999</v>
      </c>
      <c r="E124" s="96">
        <f>D124/D109*100</f>
        <v>0.0343746821431117</v>
      </c>
      <c r="F124" s="86">
        <f t="shared" si="16"/>
        <v>87.65306122448979</v>
      </c>
      <c r="G124" s="86">
        <f t="shared" si="13"/>
        <v>8.538767395626241</v>
      </c>
      <c r="H124" s="87">
        <f t="shared" si="14"/>
        <v>12.100000000000009</v>
      </c>
      <c r="I124" s="87">
        <f t="shared" si="15"/>
        <v>920.1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10752.3</v>
      </c>
      <c r="C127" s="94">
        <f>6156.2+17413.5-8000</f>
        <v>15569.7</v>
      </c>
      <c r="D127" s="95">
        <f>871.9+408.1+585.9+900.5+901.8+879.7+893+994.8+887.7+852.4+0.1+789.7+988.1+754.9</f>
        <v>10708.6</v>
      </c>
      <c r="E127" s="96">
        <f>D127/D109*100</f>
        <v>4.285270328262235</v>
      </c>
      <c r="F127" s="86">
        <f t="shared" si="16"/>
        <v>99.59357532806935</v>
      </c>
      <c r="G127" s="86">
        <f t="shared" si="13"/>
        <v>68.77846072820928</v>
      </c>
      <c r="H127" s="87">
        <f t="shared" si="14"/>
        <v>43.69999999999891</v>
      </c>
      <c r="I127" s="87">
        <f t="shared" si="15"/>
        <v>4861.1</v>
      </c>
      <c r="K127" s="88">
        <f>H110+H113+H116+H121+H123+H129+H130+H132+H134+H138+H139+H141+H150+H70</f>
        <v>3018.7653800000007</v>
      </c>
    </row>
    <row r="128" spans="1:9" s="97" customFormat="1" ht="18.75">
      <c r="A128" s="152" t="s">
        <v>89</v>
      </c>
      <c r="B128" s="153"/>
      <c r="C128" s="94">
        <v>150</v>
      </c>
      <c r="D128" s="95"/>
      <c r="E128" s="96">
        <f>D128/D109*100</f>
        <v>0</v>
      </c>
      <c r="F128" s="86" t="e">
        <f t="shared" si="16"/>
        <v>#DIV/0!</v>
      </c>
      <c r="G128" s="86">
        <f t="shared" si="13"/>
        <v>0</v>
      </c>
      <c r="H128" s="87">
        <f t="shared" si="14"/>
        <v>0</v>
      </c>
      <c r="I128" s="87">
        <f t="shared" si="15"/>
        <v>150</v>
      </c>
    </row>
    <row r="129" spans="1:13" s="97" customFormat="1" ht="37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0.0008803760269481462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K129" s="88"/>
      <c r="M129" s="88"/>
    </row>
    <row r="130" spans="1:13" s="97" customFormat="1" ht="37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0.08659698737799036</v>
      </c>
      <c r="F132" s="86">
        <f t="shared" si="16"/>
        <v>63.21939818872334</v>
      </c>
      <c r="G132" s="86">
        <f t="shared" si="13"/>
        <v>21.55593186572368</v>
      </c>
      <c r="H132" s="87">
        <f t="shared" si="14"/>
        <v>125.9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90">
        <v>167.5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56.238805970149265</v>
      </c>
      <c r="G133" s="93">
        <f t="shared" si="13"/>
        <v>17.025121995300925</v>
      </c>
      <c r="H133" s="91">
        <f t="shared" si="14"/>
        <v>73.29999999999998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203+174+113.5+76.2+55.5+17.2+64.2+103.9</f>
        <v>807.5000000000001</v>
      </c>
      <c r="E138" s="96">
        <f>D138/D109*100</f>
        <v>0.32313801898210365</v>
      </c>
      <c r="F138" s="86">
        <f t="shared" si="16"/>
        <v>84.59040435784623</v>
      </c>
      <c r="G138" s="86">
        <f t="shared" si="13"/>
        <v>27.23899477146231</v>
      </c>
      <c r="H138" s="87">
        <f t="shared" si="14"/>
        <v>147.0999999999999</v>
      </c>
      <c r="I138" s="87">
        <f t="shared" si="15"/>
        <v>2157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>
        <f>30+1.3+13+17.4</f>
        <v>61.699999999999996</v>
      </c>
      <c r="E139" s="96">
        <f>D139/D109*100</f>
        <v>0.024690545846682094</v>
      </c>
      <c r="F139" s="86">
        <f t="shared" si="16"/>
        <v>41.13333333333333</v>
      </c>
      <c r="G139" s="86">
        <f t="shared" si="13"/>
        <v>17.628571428571426</v>
      </c>
      <c r="H139" s="87">
        <f t="shared" si="14"/>
        <v>88.30000000000001</v>
      </c>
      <c r="I139" s="87">
        <f t="shared" si="15"/>
        <v>288.3</v>
      </c>
    </row>
    <row r="140" spans="1:9" s="98" customFormat="1" ht="18">
      <c r="A140" s="89" t="s">
        <v>86</v>
      </c>
      <c r="B140" s="90">
        <v>50</v>
      </c>
      <c r="C140" s="91">
        <v>110</v>
      </c>
      <c r="D140" s="92">
        <f>1.3+0.4</f>
        <v>1.7000000000000002</v>
      </c>
      <c r="E140" s="93"/>
      <c r="F140" s="86">
        <f>D140/B140*100</f>
        <v>3.4000000000000004</v>
      </c>
      <c r="G140" s="93">
        <f>D140/C140*100</f>
        <v>1.5454545454545456</v>
      </c>
      <c r="H140" s="91">
        <f>B140-D140</f>
        <v>48.3</v>
      </c>
      <c r="I140" s="91">
        <f>C140-D140</f>
        <v>108.3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0.08272918335828852</v>
      </c>
      <c r="F141" s="86">
        <f>D141/B141*100</f>
        <v>62.28822536908708</v>
      </c>
      <c r="G141" s="86">
        <f>D141/C141*100</f>
        <v>32.156574895007</v>
      </c>
      <c r="H141" s="87">
        <f t="shared" si="14"/>
        <v>125.16537999999997</v>
      </c>
      <c r="I141" s="87">
        <f t="shared" si="15"/>
        <v>436.16537999999997</v>
      </c>
    </row>
    <row r="142" spans="1:9" s="98" customFormat="1" ht="18">
      <c r="A142" s="89" t="s">
        <v>23</v>
      </c>
      <c r="B142" s="90">
        <v>271.9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66.97315189407871</v>
      </c>
      <c r="G142" s="93">
        <f>D142/C142*100</f>
        <v>34.69232234711374</v>
      </c>
      <c r="H142" s="91">
        <f t="shared" si="14"/>
        <v>89.79999999999998</v>
      </c>
      <c r="I142" s="91">
        <f t="shared" si="15"/>
        <v>342.79999999999995</v>
      </c>
    </row>
    <row r="143" spans="1:9" s="97" customFormat="1" ht="18.7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33.6+100.1+61.4+1.9+88.9+76.4+140.9+13.9+60.1+109.3+18.6+51.1+12+15.7+91.6+92.9+151.5</f>
        <v>1119.9</v>
      </c>
      <c r="E143" s="96">
        <f>D143/D109*100</f>
        <v>0.44815141480874043</v>
      </c>
      <c r="F143" s="86">
        <f t="shared" si="16"/>
        <v>97.2473080930879</v>
      </c>
      <c r="G143" s="86">
        <f t="shared" si="13"/>
        <v>49.49178009545695</v>
      </c>
      <c r="H143" s="87">
        <f t="shared" si="14"/>
        <v>31.699999999999818</v>
      </c>
      <c r="I143" s="87">
        <f t="shared" si="15"/>
        <v>1142.9</v>
      </c>
    </row>
    <row r="144" spans="1:9" s="98" customFormat="1" ht="18">
      <c r="A144" s="154" t="s">
        <v>41</v>
      </c>
      <c r="B144" s="90">
        <v>886.5</v>
      </c>
      <c r="C144" s="91">
        <v>1867.4</v>
      </c>
      <c r="D144" s="92">
        <f>33.6+99.1+51.9+81.4+59+82.2+5.6+57.6+68.8+16.1-2.2+47.6+70.6+83.7+114.7</f>
        <v>869.7000000000002</v>
      </c>
      <c r="E144" s="93">
        <f>D144/D143*100</f>
        <v>77.65871952852935</v>
      </c>
      <c r="F144" s="93">
        <f t="shared" si="16"/>
        <v>98.10490693739426</v>
      </c>
      <c r="G144" s="93">
        <f t="shared" si="13"/>
        <v>46.57277498125737</v>
      </c>
      <c r="H144" s="91">
        <f t="shared" si="14"/>
        <v>16.79999999999984</v>
      </c>
      <c r="I144" s="91">
        <f t="shared" si="15"/>
        <v>997.6999999999999</v>
      </c>
    </row>
    <row r="145" spans="1:9" s="98" customFormat="1" ht="18">
      <c r="A145" s="89" t="s">
        <v>23</v>
      </c>
      <c r="B145" s="90">
        <v>28.5</v>
      </c>
      <c r="C145" s="91">
        <v>48</v>
      </c>
      <c r="D145" s="92">
        <f>9.3+7.4+6+0.1+2.5+0.1+0.1+1</f>
        <v>26.500000000000007</v>
      </c>
      <c r="E145" s="93">
        <f>D145/D143*100</f>
        <v>2.366282703812841</v>
      </c>
      <c r="F145" s="93">
        <f t="shared" si="16"/>
        <v>92.9824561403509</v>
      </c>
      <c r="G145" s="93">
        <f>D145/C145*100</f>
        <v>55.20833333333335</v>
      </c>
      <c r="H145" s="91">
        <f t="shared" si="14"/>
        <v>1.999999999999993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0.22529622871445737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90084.8+960+3726</f>
        <v>94770.8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</f>
        <v>94456</v>
      </c>
      <c r="E148" s="96">
        <f>D148/D109*100</f>
        <v>37.79854454609731</v>
      </c>
      <c r="F148" s="86">
        <f t="shared" si="16"/>
        <v>99.6678301755393</v>
      </c>
      <c r="G148" s="86">
        <f t="shared" si="13"/>
        <v>63.629700686577785</v>
      </c>
      <c r="H148" s="87">
        <f t="shared" si="14"/>
        <v>314.8000000000029</v>
      </c>
      <c r="I148" s="87">
        <f t="shared" si="15"/>
        <v>53990.399999999994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26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10</v>
      </c>
      <c r="G150" s="86">
        <f>D150/C150*100</f>
        <v>5.199999999999999</v>
      </c>
      <c r="H150" s="87">
        <f>B150-D150</f>
        <v>23.4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0.02212945195010567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f>7064.7-200</f>
        <v>6864.7</v>
      </c>
      <c r="C152" s="94">
        <f>509.5+13731.5</f>
        <v>14241</v>
      </c>
      <c r="D152" s="95">
        <f>469.6+898.6+871.8+55+430.7+600.4+36+430.7-0.1+542+60.6+1510.5+423.8+77.7</f>
        <v>6407.3</v>
      </c>
      <c r="E152" s="96">
        <f>D152/D109*100</f>
        <v>2.5640151443022074</v>
      </c>
      <c r="F152" s="86">
        <f t="shared" si="16"/>
        <v>93.33692659548124</v>
      </c>
      <c r="G152" s="86">
        <f t="shared" si="13"/>
        <v>44.99192472438733</v>
      </c>
      <c r="H152" s="87">
        <f t="shared" si="14"/>
        <v>457.39999999999964</v>
      </c>
      <c r="I152" s="87">
        <f t="shared" si="15"/>
        <v>7833.7</v>
      </c>
    </row>
    <row r="153" spans="1:9" s="97" customFormat="1" ht="19.5" customHeight="1">
      <c r="A153" s="152" t="s">
        <v>48</v>
      </c>
      <c r="B153" s="153">
        <f>91843.9+6554+376.8</f>
        <v>98774.7</v>
      </c>
      <c r="C153" s="94">
        <f>365455.9+155.1+4856-2795.8+8042.5</f>
        <v>375713.7</v>
      </c>
      <c r="D153" s="95">
        <f>9702+30405.7+10266.3+91.6-29196.2+1482.1+9293.3+20631.5+2864.5+2072.8+10611.8+26.4-6447.8-3782.8-4677.3+4676.1-2746.7-2356.3-5820.8+6091.9+14434.9+3293.3-2161.9+2161.9+253+3208.6+2572.08517+1407.2+10069.6+3344.4+6615+376.8</f>
        <v>98762.98516999999</v>
      </c>
      <c r="E153" s="96">
        <f>D153/D109*100</f>
        <v>39.52207476977421</v>
      </c>
      <c r="F153" s="86">
        <f t="shared" si="16"/>
        <v>99.98813984755205</v>
      </c>
      <c r="G153" s="86">
        <f t="shared" si="13"/>
        <v>26.286767070245237</v>
      </c>
      <c r="H153" s="87">
        <f t="shared" si="14"/>
        <v>11.714830000011716</v>
      </c>
      <c r="I153" s="87">
        <f>C153-D153</f>
        <v>276950.71483</v>
      </c>
    </row>
    <row r="154" spans="1:9" s="97" customFormat="1" ht="18.7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1886.8+1886.8+1886.8+1886.8+1886.8+1886.8+1886.8+1886.8+1886.8+1886.8+1886.8+1886.8+1886.8+1886.8+1886.8+1886.8+1886.8</f>
        <v>32075.59999999999</v>
      </c>
      <c r="E154" s="96">
        <f>D154/D109*100</f>
        <v>12.83572240453543</v>
      </c>
      <c r="F154" s="86">
        <f t="shared" si="16"/>
        <v>94.44444444444441</v>
      </c>
      <c r="G154" s="86">
        <f t="shared" si="13"/>
        <v>47.2220831799779</v>
      </c>
      <c r="H154" s="87">
        <f t="shared" si="14"/>
        <v>1886.8000000000102</v>
      </c>
      <c r="I154" s="87">
        <f t="shared" si="15"/>
        <v>35849.40000000001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280302.31979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1257682.7</v>
      </c>
      <c r="C156" s="36">
        <f>C6+C18+C33+C43+C52+C60+C70+C74+C79+C81+C89+C92+C97+C104+C109+C102+C86+C100+C46</f>
        <v>2507982.7000000007</v>
      </c>
      <c r="D156" s="36">
        <f>D6+D18+D33+D43+D52+D60+D70+D74+D79+D81+D89+D92+D97+D104+D109+D102+D86+D100+D46</f>
        <v>1148336.8567899999</v>
      </c>
      <c r="E156" s="25">
        <v>100</v>
      </c>
      <c r="F156" s="3">
        <f>D156/B156*100</f>
        <v>91.30576867996992</v>
      </c>
      <c r="G156" s="3">
        <f aca="true" t="shared" si="17" ref="G156:G162">D156/C156*100</f>
        <v>45.787271849602455</v>
      </c>
      <c r="H156" s="36">
        <f>B156-D156</f>
        <v>109345.84321000008</v>
      </c>
      <c r="I156" s="36">
        <f aca="true" t="shared" si="18" ref="I156:I162">C156-D156</f>
        <v>1359645.8432100008</v>
      </c>
      <c r="K156" s="136">
        <f>D156-114199.9-202905.8-214631.3-204053.8-222765.5+11.7</f>
        <v>189792.2567899999</v>
      </c>
    </row>
    <row r="157" spans="1:9" ht="18.75">
      <c r="A157" s="15" t="s">
        <v>5</v>
      </c>
      <c r="B157" s="47">
        <f>B8+B20+B34+B53+B61+B93+B117+B122+B47+B144+B135+B105</f>
        <v>566907.2</v>
      </c>
      <c r="C157" s="47">
        <f>C8+C20+C34+C53+C61+C93+C117+C122+C47+C144+C135+C105</f>
        <v>988150.6</v>
      </c>
      <c r="D157" s="47">
        <f>D8+D20+D34+D53+D61+D93+D117+D122+D47+D144+D135+D105</f>
        <v>520180.49999999994</v>
      </c>
      <c r="E157" s="6">
        <f>D157/D156*100</f>
        <v>45.29859830974031</v>
      </c>
      <c r="F157" s="6">
        <f aca="true" t="shared" si="19" ref="F157:F162">D157/B157*100</f>
        <v>91.75761041666078</v>
      </c>
      <c r="G157" s="6">
        <f t="shared" si="17"/>
        <v>52.641824029657016</v>
      </c>
      <c r="H157" s="48">
        <f aca="true" t="shared" si="20" ref="H157:H162">B157-D157</f>
        <v>46726.70000000001</v>
      </c>
      <c r="I157" s="58">
        <f t="shared" si="18"/>
        <v>467970.10000000003</v>
      </c>
    </row>
    <row r="158" spans="1:9" ht="18.75">
      <c r="A158" s="15" t="s">
        <v>0</v>
      </c>
      <c r="B158" s="87">
        <f>B11+B23+B36+B56+B63+B94+B50+B145+B111+B114+B98+B142+B131</f>
        <v>69080.6</v>
      </c>
      <c r="C158" s="87">
        <f>C11+C23+C36+C56+C63+C94+C50+C145+C111+C114+C98+C142+C131</f>
        <v>125217.3</v>
      </c>
      <c r="D158" s="87">
        <f>D11+D23+D36+D56+D63+D94+D50+D145+D111+D114+D98+D142+D131</f>
        <v>60095.29999999997</v>
      </c>
      <c r="E158" s="6">
        <f>D158/D156*100</f>
        <v>5.2332466422777015</v>
      </c>
      <c r="F158" s="6">
        <f t="shared" si="19"/>
        <v>86.99301974794655</v>
      </c>
      <c r="G158" s="6">
        <f t="shared" si="17"/>
        <v>47.99280930031231</v>
      </c>
      <c r="H158" s="48">
        <f>B158-D158</f>
        <v>8985.30000000004</v>
      </c>
      <c r="I158" s="58">
        <f t="shared" si="18"/>
        <v>65122.00000000004</v>
      </c>
    </row>
    <row r="159" spans="1:9" ht="18.7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25628.600000000002</v>
      </c>
      <c r="E159" s="6">
        <f>D159/D156*100</f>
        <v>2.2318015701107803</v>
      </c>
      <c r="F159" s="6">
        <f t="shared" si="19"/>
        <v>88.42753928219001</v>
      </c>
      <c r="G159" s="6">
        <f t="shared" si="17"/>
        <v>53.2428384158819</v>
      </c>
      <c r="H159" s="48">
        <f t="shared" si="20"/>
        <v>3353.9999999999964</v>
      </c>
      <c r="I159" s="58">
        <f t="shared" si="18"/>
        <v>22506.7</v>
      </c>
    </row>
    <row r="160" spans="1:9" ht="21" customHeight="1">
      <c r="A160" s="15" t="s">
        <v>12</v>
      </c>
      <c r="B160" s="142">
        <f>B12+B24+B106+B64+B38+B95+B133+B57+B140+B120+B44+B73</f>
        <v>40943.399999999994</v>
      </c>
      <c r="C160" s="142">
        <f>C12+C24+C106+C64+C38+C95+C133+C57+C140+C120+C44+C73</f>
        <v>87651.80000000002</v>
      </c>
      <c r="D160" s="142">
        <f>D12+D24+D106+D64+D38+D95+D133+D57+D140+D120+D44+D73</f>
        <v>35801.40000000001</v>
      </c>
      <c r="E160" s="6">
        <f>D160/D156*100</f>
        <v>3.1176740333909816</v>
      </c>
      <c r="F160" s="6">
        <f>D160/B160*100</f>
        <v>87.44119931417521</v>
      </c>
      <c r="G160" s="6">
        <f t="shared" si="17"/>
        <v>40.84502543016801</v>
      </c>
      <c r="H160" s="48">
        <f>B160-D160</f>
        <v>5141.999999999985</v>
      </c>
      <c r="I160" s="58">
        <f t="shared" si="18"/>
        <v>51850.40000000001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0.0032307593177586737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9.5" thickBot="1">
      <c r="A162" s="80" t="s">
        <v>25</v>
      </c>
      <c r="B162" s="60">
        <f>B156-B157-B158-B159-B160-B161</f>
        <v>551716.3</v>
      </c>
      <c r="C162" s="60">
        <f>C156-C157-C158-C159-C160-C161</f>
        <v>1258704.8000000005</v>
      </c>
      <c r="D162" s="60">
        <f>D156-D157-D158-D159-D160-D161</f>
        <v>506593.95678999997</v>
      </c>
      <c r="E162" s="28">
        <f>D162/D156*100</f>
        <v>44.11544868516246</v>
      </c>
      <c r="F162" s="28">
        <f t="shared" si="19"/>
        <v>91.82145910679093</v>
      </c>
      <c r="G162" s="28">
        <f t="shared" si="17"/>
        <v>40.247241195076064</v>
      </c>
      <c r="H162" s="81">
        <f t="shared" si="20"/>
        <v>45122.34321000008</v>
      </c>
      <c r="I162" s="81">
        <f t="shared" si="18"/>
        <v>752110.8432100005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1148336.8567899999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1148336.8567899999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2019-06-18T11:50:43Z</cp:lastPrinted>
  <dcterms:created xsi:type="dcterms:W3CDTF">2000-06-20T04:48:00Z</dcterms:created>
  <dcterms:modified xsi:type="dcterms:W3CDTF">2019-06-24T12:38:10Z</dcterms:modified>
  <cp:category/>
  <cp:version/>
  <cp:contentType/>
  <cp:contentStatus/>
</cp:coreProperties>
</file>